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<sst xmlns="http://schemas.openxmlformats.org/spreadsheetml/2006/main" count="103" uniqueCount="86">
  <si>
    <t>Grup</t>
  </si>
  <si>
    <t>SITUATIA POZITIEI FINANCIARE</t>
  </si>
  <si>
    <t>mii lei</t>
  </si>
  <si>
    <t>Vs 31.12.2018</t>
  </si>
  <si>
    <t>Plasamente la bănci</t>
  </si>
  <si>
    <t>Active financiare detinute in vederea tranzactionarii, din care:</t>
  </si>
  <si>
    <t>Credite şi avansuri acordate clienţilor – net(*)</t>
  </si>
  <si>
    <t>Active financiare evaluate la valoarea justa prin alte elemente ale rezultatului global</t>
  </si>
  <si>
    <t>Active financiare evaluate obligatoriu la valoarea justa prin profit si pierdere</t>
  </si>
  <si>
    <t>Active financiare evaluate la cost amortizat - instrumente de datorie</t>
  </si>
  <si>
    <t>Investiţii în participaţii</t>
  </si>
  <si>
    <t>Imobilizari corporale si investitii imobiliare</t>
  </si>
  <si>
    <t>Imobilizari necorporale</t>
  </si>
  <si>
    <t>Fond Comercial</t>
  </si>
  <si>
    <t>Creante privind impozitul amanat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</si>
  <si>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</si>
  <si>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</si>
  <si>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</si>
  <si>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</si>
  <si>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</si>
  <si>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</si>
  <si>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</si>
  <si>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</si>
  <si>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</si>
  <si>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Datorii financiare deţinute in vederea tranzacţionarii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</si>
  <si>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</si>
  <si>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</si>
  <si>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</si>
  <si>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</si>
  <si>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</si>
  <si>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</si>
  <si>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</si>
  <si>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</si>
  <si>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</si>
  <si>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</si>
  <si>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Interese care nu controleaza</t>
  </si>
  <si>
    <t>Total datorii şi capitaluri proprii</t>
  </si>
  <si>
    <t xml:space="preserve">mii lei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</si>
  <si>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</si>
  <si>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</si>
  <si>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</si>
  <si>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</si>
  <si>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</si>
  <si>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</si>
  <si>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</si>
  <si>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Câștig net/Pierdere neta (-) realizata aferent activelor financiare evaluate obligatoriu prin profit si pierdere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</si>
  <si>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</si>
  <si>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</si>
  <si>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</si>
  <si>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</si>
  <si>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</si>
  <si>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</si>
  <si>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</si>
  <si>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</si>
  <si>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</si>
  <si>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</si>
  <si>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</si>
  <si>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</si>
  <si>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DIRECTOR RAPORTĂRI</t>
  </si>
  <si>
    <t>GEORGE CĂLINESCU</t>
  </si>
  <si>
    <t>MIRCEA ŞTEFĂNESCU</t>
  </si>
  <si>
    <t>Numerar şi disponibilităţi la Banca Centrală</t>
  </si>
  <si>
    <t>(*) La nivel de Grup include si impactul activitatii de leasing</t>
  </si>
  <si>
    <t>DIRECTOR GENERAL ADJUNCT</t>
  </si>
  <si>
    <t xml:space="preserve">Cheltuieli(-) /Venituri nete cu ajustările pentru active, provizioane pentru alte riscuri şi angajamente de creditare </t>
  </si>
  <si>
    <t>SITUAŢIA CONSOLIDATĂ SI INDIVIDUALĂ A POZIŢIEI FINANCIARE</t>
  </si>
  <si>
    <t>Active aferente dreptului de utilizare</t>
  </si>
  <si>
    <t>Banca</t>
  </si>
  <si>
    <t>Datorii privind impozitul amanat</t>
  </si>
  <si>
    <t>Datorii financiare din contracte de leasing</t>
  </si>
  <si>
    <t>Câștig net/Pierdere neta (-)  realizat aferent activelor financiare evaluate prin rezultatul global</t>
  </si>
  <si>
    <t>Castig din achizitiie</t>
  </si>
  <si>
    <t>Cheltuiala(-)/Venit cu impozitul pe profit</t>
  </si>
  <si>
    <t>Contributia la Fondul de Garantare Depozite si la Fondul de Rezolutie</t>
  </si>
  <si>
    <t>(*) la nivel consolidat include si datoriile financiare catre detinatorii de unitati de fond</t>
  </si>
  <si>
    <t>∆ Dec 19</t>
  </si>
  <si>
    <t>vs. Dec 18</t>
  </si>
  <si>
    <t>CONTUL DE PROFIT ŞI PIERDERE CONSOLIDAT SI INDIVIDUAL LA 31 DECEMBRIE 2019</t>
  </si>
  <si>
    <t>LA 31 DECEMBRIE 2019</t>
  </si>
  <si>
    <t>∆  31.12.2019</t>
  </si>
  <si>
    <t>Nota: Informaţiile financiare la data de 31.12.2019 nu sunt auditate sau revizuite, iar la 31.12.2018 sunt auditate.</t>
  </si>
  <si>
    <t>Investiţii în asociați</t>
  </si>
  <si>
    <t>Venituri din dobânzi calculate folosind metoda dobanzii efective</t>
  </si>
  <si>
    <t>Alte venituri similare</t>
  </si>
  <si>
    <t>Alte cheltuieli similare</t>
  </si>
  <si>
    <r>
      <t xml:space="preserve">Nota: </t>
    </r>
    <r>
      <rPr>
        <i/>
        <sz val="8"/>
        <rFont val="Georgia"/>
        <family val="1"/>
      </rPr>
      <t>Informaţiile financiare la data de 31.12.2019 nu sunt auditate sau revizuite, iar la 31.12.2018 sunt auditate.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</si>
</sst>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1" tint="0.2499800026416778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 wrapText="1"/>
    </xf>
    <xf numFmtId="10" fontId="49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3" fontId="49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 vertical="center" wrapText="1"/>
    </xf>
    <xf numFmtId="4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9" fillId="0" borderId="11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10" fontId="50" fillId="0" borderId="13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2" fillId="33" borderId="0" xfId="59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50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10" fontId="51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2" fillId="0" borderId="11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43" fontId="51" fillId="0" borderId="0" xfId="60" applyNumberFormat="1" applyFont="1" applyAlignment="1">
      <alignment horizontal="right" vertical="center" wrapText="1"/>
    </xf>
    <xf numFmtId="0" fontId="52" fillId="0" borderId="0" xfId="56" applyFont="1" applyAlignment="1">
      <alignment vertical="center" wrapText="1"/>
      <protection/>
    </xf>
    <xf numFmtId="43" fontId="2" fillId="0" borderId="0" xfId="56" applyNumberFormat="1" applyFont="1" applyBorder="1" applyAlignment="1">
      <alignment vertical="center" wrapText="1"/>
      <protection/>
    </xf>
    <xf numFmtId="165" fontId="2" fillId="0" borderId="0" xfId="56" applyNumberFormat="1" applyFont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5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zoomScale="90" zoomScaleNormal="90" zoomScalePageLayoutView="0" workbookViewId="0" topLeftCell="A1">
      <selection activeCell="A5" sqref="A5:M19"/>
    </sheetView>
  </sheetViews>
  <sheetFormatPr defaultColWidth="9.140625" defaultRowHeight="12.75"/>
  <cols>
    <col min="1" max="1" width="81.14062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4" ht="12.75">
      <c r="A1" s="71" t="s">
        <v>65</v>
      </c>
      <c r="B1" s="72"/>
      <c r="C1" s="72"/>
      <c r="D1" s="72"/>
    </row>
    <row r="2" spans="1:4" ht="12.75">
      <c r="A2" s="71" t="s">
        <v>78</v>
      </c>
      <c r="B2" s="72"/>
      <c r="C2" s="72"/>
      <c r="D2" s="72"/>
    </row>
    <row r="3" ht="13.5">
      <c r="A3" s="54"/>
    </row>
    <row r="4" spans="1:8" ht="16.5" customHeight="1">
      <c r="A4" s="50"/>
      <c r="B4" s="73" t="s">
        <v>67</v>
      </c>
      <c r="C4" s="73"/>
      <c r="D4" s="74"/>
      <c r="F4" s="73" t="s">
        <v>0</v>
      </c>
      <c r="G4" s="73"/>
      <c r="H4" s="74"/>
    </row>
    <row r="5" spans="1:8" ht="26.25">
      <c r="A5" s="50" t="s">
        <v>1</v>
      </c>
      <c r="B5" s="75">
        <v>43830</v>
      </c>
      <c r="C5" s="75">
        <v>43465</v>
      </c>
      <c r="D5" s="50" t="s">
        <v>79</v>
      </c>
      <c r="F5" s="75">
        <v>43830</v>
      </c>
      <c r="G5" s="75">
        <v>43465</v>
      </c>
      <c r="H5" s="50" t="s">
        <v>79</v>
      </c>
    </row>
    <row r="6" spans="1:8" ht="26.25">
      <c r="A6" s="50" t="s">
        <v>2</v>
      </c>
      <c r="B6" s="76"/>
      <c r="C6" s="76"/>
      <c r="D6" s="55" t="s">
        <v>3</v>
      </c>
      <c r="F6" s="76"/>
      <c r="G6" s="76"/>
      <c r="H6" s="55" t="s">
        <v>3</v>
      </c>
    </row>
    <row r="7" spans="1:8" ht="12.75">
      <c r="A7" s="2" t="s">
        <v>61</v>
      </c>
      <c r="B7" s="3">
        <v>13480195</v>
      </c>
      <c r="C7" s="3">
        <v>9083471</v>
      </c>
      <c r="D7" s="4">
        <f>B7/C7-1</f>
        <v>0.48403567314741247</v>
      </c>
      <c r="E7" s="5"/>
      <c r="F7" s="3">
        <v>14583143</v>
      </c>
      <c r="G7" s="3">
        <v>10322121</v>
      </c>
      <c r="H7" s="4">
        <f>F7/G7-1</f>
        <v>0.4128048876776391</v>
      </c>
    </row>
    <row r="8" spans="1:8" ht="12.75">
      <c r="A8" s="6" t="s">
        <v>4</v>
      </c>
      <c r="B8" s="7">
        <v>6995346</v>
      </c>
      <c r="C8" s="3">
        <v>4000416</v>
      </c>
      <c r="D8" s="4">
        <f aca="true" t="shared" si="0" ref="D8:D26">B8/C8-1</f>
        <v>0.7486546399174485</v>
      </c>
      <c r="E8" s="5"/>
      <c r="F8" s="7">
        <v>7774311</v>
      </c>
      <c r="G8" s="3">
        <v>4650137</v>
      </c>
      <c r="H8" s="4">
        <f aca="true" t="shared" si="1" ref="H8:H26">F8/G8-1</f>
        <v>0.6718455821839227</v>
      </c>
    </row>
    <row r="9" spans="1:8" ht="12.75">
      <c r="A9" s="6" t="s">
        <v>5</v>
      </c>
      <c r="B9" s="7">
        <v>22312</v>
      </c>
      <c r="C9" s="3">
        <v>15648</v>
      </c>
      <c r="D9" s="4">
        <f t="shared" si="0"/>
        <v>0.42586912065439675</v>
      </c>
      <c r="E9" s="5"/>
      <c r="F9" s="3">
        <v>277410</v>
      </c>
      <c r="G9" s="3">
        <v>213527</v>
      </c>
      <c r="H9" s="4">
        <f t="shared" si="1"/>
        <v>0.2991799631896668</v>
      </c>
    </row>
    <row r="10" spans="1:8" ht="12.75">
      <c r="A10" s="40" t="s">
        <v>54</v>
      </c>
      <c r="B10" s="8">
        <v>4803</v>
      </c>
      <c r="C10" s="8">
        <v>3066</v>
      </c>
      <c r="D10" s="56">
        <f>B10/C10-1</f>
        <v>0.566536203522505</v>
      </c>
      <c r="E10" s="5"/>
      <c r="F10" s="8">
        <v>4803</v>
      </c>
      <c r="G10" s="8">
        <v>3066</v>
      </c>
      <c r="H10" s="56">
        <f t="shared" si="1"/>
        <v>0.566536203522505</v>
      </c>
    </row>
    <row r="11" spans="1:8" ht="12.75">
      <c r="A11" s="40" t="s">
        <v>56</v>
      </c>
      <c r="B11" s="8">
        <v>17509</v>
      </c>
      <c r="C11" s="8">
        <v>12582</v>
      </c>
      <c r="D11" s="56">
        <f t="shared" si="0"/>
        <v>0.39159116197742816</v>
      </c>
      <c r="E11" s="5"/>
      <c r="F11" s="8">
        <v>144040</v>
      </c>
      <c r="G11" s="8">
        <v>112481</v>
      </c>
      <c r="H11" s="56">
        <f t="shared" si="1"/>
        <v>0.2805718299090514</v>
      </c>
    </row>
    <row r="12" spans="1:8" ht="12.75">
      <c r="A12" s="40" t="s">
        <v>55</v>
      </c>
      <c r="B12" s="66">
        <v>0</v>
      </c>
      <c r="C12" s="66">
        <v>0</v>
      </c>
      <c r="D12" s="67">
        <v>0</v>
      </c>
      <c r="E12" s="5"/>
      <c r="F12" s="8">
        <v>128567</v>
      </c>
      <c r="G12" s="8">
        <v>97980</v>
      </c>
      <c r="H12" s="56">
        <f t="shared" si="1"/>
        <v>0.3121759542763829</v>
      </c>
    </row>
    <row r="13" spans="1:8" ht="12.75">
      <c r="A13" s="2" t="s">
        <v>6</v>
      </c>
      <c r="B13" s="3">
        <v>38601915</v>
      </c>
      <c r="C13" s="3">
        <v>36355974</v>
      </c>
      <c r="D13" s="4">
        <f>B13/C13-1</f>
        <v>0.061776394713011884</v>
      </c>
      <c r="E13" s="3"/>
      <c r="F13" s="3">
        <v>40353847</v>
      </c>
      <c r="G13" s="3">
        <v>37817084</v>
      </c>
      <c r="H13" s="4">
        <f t="shared" si="1"/>
        <v>0.06707981503809224</v>
      </c>
    </row>
    <row r="14" spans="1:8" ht="12.75">
      <c r="A14" s="43" t="s">
        <v>8</v>
      </c>
      <c r="B14" s="3">
        <v>1148691</v>
      </c>
      <c r="C14" s="3">
        <v>609638</v>
      </c>
      <c r="D14" s="4">
        <f>B14/C14-1</f>
        <v>0.8842181753762068</v>
      </c>
      <c r="E14" s="5"/>
      <c r="F14" s="3">
        <v>877989</v>
      </c>
      <c r="G14" s="3">
        <v>456127</v>
      </c>
      <c r="H14" s="4">
        <f t="shared" si="1"/>
        <v>0.9248783781709919</v>
      </c>
    </row>
    <row r="15" spans="1:8" ht="12.75">
      <c r="A15" s="43" t="s">
        <v>7</v>
      </c>
      <c r="B15" s="3">
        <v>23637807</v>
      </c>
      <c r="C15" s="3">
        <v>21363908</v>
      </c>
      <c r="D15" s="4">
        <f>B15/C15-1</f>
        <v>0.10643647220349384</v>
      </c>
      <c r="E15" s="5"/>
      <c r="F15" s="3">
        <v>23658311</v>
      </c>
      <c r="G15" s="3">
        <v>21374708</v>
      </c>
      <c r="H15" s="4">
        <f t="shared" si="1"/>
        <v>0.10683668754679587</v>
      </c>
    </row>
    <row r="16" spans="1:8" ht="12.75">
      <c r="A16" s="43" t="s">
        <v>9</v>
      </c>
      <c r="B16" s="3">
        <v>1176834</v>
      </c>
      <c r="C16" s="3">
        <v>431099</v>
      </c>
      <c r="D16" s="4">
        <f t="shared" si="0"/>
        <v>1.729846276609317</v>
      </c>
      <c r="E16" s="5"/>
      <c r="F16" s="3">
        <v>1968031</v>
      </c>
      <c r="G16" s="3">
        <v>1082418</v>
      </c>
      <c r="H16" s="4">
        <f t="shared" si="1"/>
        <v>0.8181802224279344</v>
      </c>
    </row>
    <row r="17" spans="1:8" ht="12.75">
      <c r="A17" s="44" t="s">
        <v>10</v>
      </c>
      <c r="B17" s="3">
        <v>486360</v>
      </c>
      <c r="C17" s="3">
        <v>537677</v>
      </c>
      <c r="D17" s="4">
        <f t="shared" si="0"/>
        <v>-0.09544205908007963</v>
      </c>
      <c r="E17" s="5"/>
      <c r="F17" s="66">
        <v>0</v>
      </c>
      <c r="G17" s="66">
        <v>0</v>
      </c>
      <c r="H17" s="66">
        <v>0</v>
      </c>
    </row>
    <row r="18" spans="1:8" ht="12.75">
      <c r="A18" s="44" t="s">
        <v>81</v>
      </c>
      <c r="B18" s="66">
        <v>0</v>
      </c>
      <c r="C18" s="66">
        <v>0</v>
      </c>
      <c r="D18" s="67">
        <v>0</v>
      </c>
      <c r="E18" s="5"/>
      <c r="F18" s="3">
        <v>3316</v>
      </c>
      <c r="G18" s="66">
        <v>0</v>
      </c>
      <c r="H18" s="66"/>
    </row>
    <row r="19" spans="1:8" ht="12.75">
      <c r="A19" s="44" t="s">
        <v>11</v>
      </c>
      <c r="B19" s="3">
        <v>575038</v>
      </c>
      <c r="C19" s="3">
        <v>482321</v>
      </c>
      <c r="D19" s="4">
        <f t="shared" si="0"/>
        <v>0.19223090016814526</v>
      </c>
      <c r="E19" s="5"/>
      <c r="F19" s="3">
        <v>727917</v>
      </c>
      <c r="G19" s="3">
        <v>593903</v>
      </c>
      <c r="H19" s="4">
        <f t="shared" si="1"/>
        <v>0.2256496431235404</v>
      </c>
    </row>
    <row r="20" spans="1:8" ht="12.75">
      <c r="A20" s="44" t="s">
        <v>12</v>
      </c>
      <c r="B20" s="3">
        <v>202345</v>
      </c>
      <c r="C20" s="3">
        <v>253847</v>
      </c>
      <c r="D20" s="4">
        <f>B20/C20-1</f>
        <v>-0.20288599038003208</v>
      </c>
      <c r="E20" s="5"/>
      <c r="F20" s="3">
        <v>234606</v>
      </c>
      <c r="G20" s="3">
        <v>283219</v>
      </c>
      <c r="H20" s="4">
        <f t="shared" si="1"/>
        <v>-0.17164455774506648</v>
      </c>
    </row>
    <row r="21" spans="1:8" ht="12.75">
      <c r="A21" s="44" t="s">
        <v>66</v>
      </c>
      <c r="B21" s="3">
        <v>366212</v>
      </c>
      <c r="C21" s="66">
        <v>0</v>
      </c>
      <c r="D21" s="66">
        <v>0</v>
      </c>
      <c r="E21" s="5"/>
      <c r="F21" s="3">
        <v>388025</v>
      </c>
      <c r="G21" s="66">
        <v>0</v>
      </c>
      <c r="H21" s="66">
        <v>0</v>
      </c>
    </row>
    <row r="22" spans="1:8" ht="12.75">
      <c r="A22" s="6" t="s">
        <v>13</v>
      </c>
      <c r="B22" s="66">
        <v>0</v>
      </c>
      <c r="C22" s="66">
        <v>0</v>
      </c>
      <c r="D22" s="66">
        <v>0</v>
      </c>
      <c r="E22" s="5"/>
      <c r="F22" s="3">
        <v>10478</v>
      </c>
      <c r="G22" s="3">
        <v>4295</v>
      </c>
      <c r="H22" s="4">
        <f t="shared" si="1"/>
        <v>1.439580908032596</v>
      </c>
    </row>
    <row r="23" spans="1:8" ht="13.5">
      <c r="A23" s="10" t="s">
        <v>14</v>
      </c>
      <c r="B23" s="66">
        <v>0</v>
      </c>
      <c r="C23" s="3">
        <v>48687</v>
      </c>
      <c r="D23" s="4">
        <f>B23/C23-1</f>
        <v>-1</v>
      </c>
      <c r="E23" s="5"/>
      <c r="F23" s="3">
        <v>16755</v>
      </c>
      <c r="G23" s="3">
        <v>73920</v>
      </c>
      <c r="H23" s="4">
        <f>F23/G23-1</f>
        <v>-0.773336038961039</v>
      </c>
    </row>
    <row r="24" spans="1:15" ht="13.5">
      <c r="A24" s="10" t="s">
        <v>15</v>
      </c>
      <c r="B24" s="3">
        <v>638795</v>
      </c>
      <c r="C24" s="3">
        <v>811065</v>
      </c>
      <c r="D24" s="4">
        <f t="shared" si="0"/>
        <v>-0.2123997460129583</v>
      </c>
      <c r="E24" s="5"/>
      <c r="F24" s="3">
        <v>682827</v>
      </c>
      <c r="G24" s="3">
        <v>843237</v>
      </c>
      <c r="H24" s="4">
        <f t="shared" si="1"/>
        <v>-0.19023121613496563</v>
      </c>
      <c r="O24" s="4"/>
    </row>
    <row r="25" spans="1:8" ht="14.25" thickBot="1">
      <c r="A25" s="10" t="s">
        <v>16</v>
      </c>
      <c r="B25" s="9">
        <v>106225</v>
      </c>
      <c r="C25" s="9">
        <v>125163</v>
      </c>
      <c r="D25" s="4">
        <f t="shared" si="0"/>
        <v>-0.15130669606832692</v>
      </c>
      <c r="E25" s="5"/>
      <c r="F25" s="9">
        <v>163137</v>
      </c>
      <c r="G25" s="9">
        <v>182058</v>
      </c>
      <c r="H25" s="4">
        <f t="shared" si="1"/>
        <v>-0.10392841841610911</v>
      </c>
    </row>
    <row r="26" spans="1:8" ht="13.5" thickBot="1">
      <c r="A26" s="11" t="s">
        <v>17</v>
      </c>
      <c r="B26" s="12">
        <f>SUM(B7:B9)+SUM(B13:B25)</f>
        <v>87438075</v>
      </c>
      <c r="C26" s="12">
        <f>SUM(C7:C9)+SUM(C13:C25)</f>
        <v>74118914</v>
      </c>
      <c r="D26" s="41">
        <f t="shared" si="0"/>
        <v>0.1796998941457777</v>
      </c>
      <c r="E26" s="5"/>
      <c r="F26" s="12">
        <v>91720103</v>
      </c>
      <c r="G26" s="12">
        <f>SUM(G7:G9)+SUM(G13:G25)</f>
        <v>77896754</v>
      </c>
      <c r="H26" s="57">
        <f t="shared" si="1"/>
        <v>0.1774573174127385</v>
      </c>
    </row>
    <row r="27" spans="1:4" ht="13.5" thickTop="1">
      <c r="A27" s="13"/>
      <c r="B27" s="14"/>
      <c r="C27" s="14"/>
      <c r="D27" s="15"/>
    </row>
    <row r="28" spans="1:4" ht="12.75">
      <c r="A28" s="51" t="s">
        <v>62</v>
      </c>
      <c r="B28" s="14"/>
      <c r="C28" s="14"/>
      <c r="D28" s="15"/>
    </row>
    <row r="29" spans="1:4" ht="12.75">
      <c r="A29" s="13"/>
      <c r="B29" s="14"/>
      <c r="C29" s="14"/>
      <c r="D29" s="15"/>
    </row>
    <row r="30" spans="1:8" ht="16.5" customHeight="1">
      <c r="A30" s="49"/>
      <c r="B30" s="73" t="s">
        <v>67</v>
      </c>
      <c r="C30" s="73"/>
      <c r="D30" s="74"/>
      <c r="F30" s="73" t="s">
        <v>0</v>
      </c>
      <c r="G30" s="73"/>
      <c r="H30" s="74"/>
    </row>
    <row r="31" spans="1:8" ht="26.25">
      <c r="A31" s="50" t="s">
        <v>1</v>
      </c>
      <c r="B31" s="75">
        <v>43830</v>
      </c>
      <c r="C31" s="75">
        <v>43465</v>
      </c>
      <c r="D31" s="50" t="s">
        <v>79</v>
      </c>
      <c r="F31" s="75">
        <v>43830</v>
      </c>
      <c r="G31" s="75">
        <v>43465</v>
      </c>
      <c r="H31" s="50" t="s">
        <v>79</v>
      </c>
    </row>
    <row r="32" spans="1:8" ht="26.25">
      <c r="A32" s="50" t="s">
        <v>2</v>
      </c>
      <c r="B32" s="76"/>
      <c r="C32" s="76"/>
      <c r="D32" s="55" t="s">
        <v>3</v>
      </c>
      <c r="F32" s="76"/>
      <c r="G32" s="76"/>
      <c r="H32" s="55" t="s">
        <v>3</v>
      </c>
    </row>
    <row r="33" spans="1:8" ht="12.75">
      <c r="A33" s="17" t="s">
        <v>18</v>
      </c>
      <c r="B33" s="3">
        <v>304461</v>
      </c>
      <c r="C33" s="3">
        <v>207608</v>
      </c>
      <c r="D33" s="4">
        <f aca="true" t="shared" si="2" ref="D33:D54">B33/C33-1</f>
        <v>0.46651863126661786</v>
      </c>
      <c r="E33" s="5"/>
      <c r="F33" s="3">
        <v>296138</v>
      </c>
      <c r="G33" s="3">
        <v>195348</v>
      </c>
      <c r="H33" s="4">
        <f aca="true" t="shared" si="3" ref="H33:H44">F33/G33-1</f>
        <v>0.5159510207424698</v>
      </c>
    </row>
    <row r="34" spans="1:8" ht="12.75">
      <c r="A34" s="17" t="s">
        <v>19</v>
      </c>
      <c r="B34" s="3">
        <v>74353723</v>
      </c>
      <c r="C34" s="3">
        <v>62522369</v>
      </c>
      <c r="D34" s="4">
        <f t="shared" si="2"/>
        <v>0.18923393641722064</v>
      </c>
      <c r="E34" s="5"/>
      <c r="F34" s="3">
        <v>77037060</v>
      </c>
      <c r="G34" s="3">
        <v>65160466</v>
      </c>
      <c r="H34" s="4">
        <f t="shared" si="3"/>
        <v>0.18226686715223916</v>
      </c>
    </row>
    <row r="35" spans="1:8" ht="12.75">
      <c r="A35" s="2" t="s">
        <v>20</v>
      </c>
      <c r="B35" s="3">
        <v>895673</v>
      </c>
      <c r="C35" s="3">
        <v>1185556</v>
      </c>
      <c r="D35" s="4">
        <f t="shared" si="2"/>
        <v>-0.24451227947056065</v>
      </c>
      <c r="E35" s="5"/>
      <c r="F35" s="3">
        <v>1283664</v>
      </c>
      <c r="G35" s="3">
        <v>1703551</v>
      </c>
      <c r="H35" s="4">
        <f t="shared" si="3"/>
        <v>-0.24647750492940923</v>
      </c>
    </row>
    <row r="36" spans="1:8" ht="12.75">
      <c r="A36" s="6" t="s">
        <v>21</v>
      </c>
      <c r="B36" s="3">
        <v>1696602</v>
      </c>
      <c r="C36" s="3">
        <v>1651518</v>
      </c>
      <c r="D36" s="4">
        <f t="shared" si="2"/>
        <v>0.02729852172365055</v>
      </c>
      <c r="E36" s="5"/>
      <c r="F36" s="3">
        <v>1890463</v>
      </c>
      <c r="G36" s="3">
        <v>1655377</v>
      </c>
      <c r="H36" s="4">
        <f t="shared" si="3"/>
        <v>0.1420135715308355</v>
      </c>
    </row>
    <row r="37" spans="1:8" ht="12.75">
      <c r="A37" s="17" t="s">
        <v>23</v>
      </c>
      <c r="B37" s="3">
        <v>498457</v>
      </c>
      <c r="C37" s="3">
        <v>444673</v>
      </c>
      <c r="D37" s="4">
        <f t="shared" si="2"/>
        <v>0.12095180053657417</v>
      </c>
      <c r="E37" s="5"/>
      <c r="F37" s="3">
        <v>533881</v>
      </c>
      <c r="G37" s="3">
        <v>472722</v>
      </c>
      <c r="H37" s="4">
        <f t="shared" si="3"/>
        <v>0.1293762507351044</v>
      </c>
    </row>
    <row r="38" spans="1:8" ht="12.75">
      <c r="A38" s="17" t="s">
        <v>24</v>
      </c>
      <c r="B38" s="3">
        <v>12331</v>
      </c>
      <c r="C38" s="3">
        <v>4226</v>
      </c>
      <c r="D38" s="4">
        <f t="shared" si="2"/>
        <v>1.917889256980596</v>
      </c>
      <c r="E38" s="5"/>
      <c r="F38" s="3">
        <v>12331</v>
      </c>
      <c r="G38" s="3">
        <v>4226</v>
      </c>
      <c r="H38" s="4">
        <f t="shared" si="3"/>
        <v>1.917889256980596</v>
      </c>
    </row>
    <row r="39" spans="1:8" ht="12.75">
      <c r="A39" s="17" t="s">
        <v>22</v>
      </c>
      <c r="B39" s="3">
        <v>37750</v>
      </c>
      <c r="C39" s="3">
        <v>43935</v>
      </c>
      <c r="D39" s="4">
        <f>B39/C39-1</f>
        <v>-0.14077614658017523</v>
      </c>
      <c r="E39" s="5"/>
      <c r="F39" s="3">
        <v>41823</v>
      </c>
      <c r="G39" s="3">
        <v>40953</v>
      </c>
      <c r="H39" s="4">
        <f t="shared" si="3"/>
        <v>0.021243864918321087</v>
      </c>
    </row>
    <row r="40" spans="1:8" ht="12.75">
      <c r="A40" s="17" t="s">
        <v>68</v>
      </c>
      <c r="B40" s="3">
        <v>7899</v>
      </c>
      <c r="C40" s="66">
        <v>0</v>
      </c>
      <c r="D40" s="66">
        <v>0</v>
      </c>
      <c r="E40" s="5"/>
      <c r="F40" s="66">
        <v>0</v>
      </c>
      <c r="G40" s="66">
        <v>0</v>
      </c>
      <c r="H40" s="66">
        <v>0</v>
      </c>
    </row>
    <row r="41" spans="1:8" ht="12.75">
      <c r="A41" s="17" t="s">
        <v>69</v>
      </c>
      <c r="B41" s="3">
        <v>365931</v>
      </c>
      <c r="C41" s="66">
        <v>0</v>
      </c>
      <c r="D41" s="66">
        <v>0</v>
      </c>
      <c r="E41" s="5"/>
      <c r="F41" s="3">
        <v>387441</v>
      </c>
      <c r="G41" s="66">
        <v>0</v>
      </c>
      <c r="H41" s="66">
        <v>0</v>
      </c>
    </row>
    <row r="42" spans="1:8" ht="13.5">
      <c r="A42" s="10" t="s">
        <v>25</v>
      </c>
      <c r="B42" s="3">
        <v>689531</v>
      </c>
      <c r="C42" s="3">
        <v>532941</v>
      </c>
      <c r="D42" s="4">
        <f t="shared" si="2"/>
        <v>0.2938223930979227</v>
      </c>
      <c r="E42" s="5"/>
      <c r="F42" s="3">
        <v>914233</v>
      </c>
      <c r="G42" s="3">
        <v>650623</v>
      </c>
      <c r="H42" s="4">
        <f t="shared" si="3"/>
        <v>0.40516551059522943</v>
      </c>
    </row>
    <row r="43" spans="1:8" ht="14.25" thickBot="1">
      <c r="A43" s="10" t="s">
        <v>26</v>
      </c>
      <c r="B43" s="9">
        <v>78894</v>
      </c>
      <c r="C43" s="9">
        <v>114872</v>
      </c>
      <c r="D43" s="4">
        <f t="shared" si="2"/>
        <v>-0.3132007799986072</v>
      </c>
      <c r="E43" s="5"/>
      <c r="F43" s="9">
        <v>109058</v>
      </c>
      <c r="G43" s="9">
        <v>133415</v>
      </c>
      <c r="H43" s="4">
        <f t="shared" si="3"/>
        <v>-0.1825656785219053</v>
      </c>
    </row>
    <row r="44" spans="1:8" ht="13.5" thickBot="1">
      <c r="A44" s="42" t="s">
        <v>27</v>
      </c>
      <c r="B44" s="12">
        <f>SUM(B33:B43)</f>
        <v>78941252</v>
      </c>
      <c r="C44" s="12">
        <f>SUM(C33:C43)</f>
        <v>66707698</v>
      </c>
      <c r="D44" s="41">
        <f t="shared" si="2"/>
        <v>0.18339043868670157</v>
      </c>
      <c r="E44" s="5"/>
      <c r="F44" s="12">
        <f>SUM(F33:F43)</f>
        <v>82506092</v>
      </c>
      <c r="G44" s="12">
        <f>SUM(G33:G43)</f>
        <v>70016681</v>
      </c>
      <c r="H44" s="57">
        <f t="shared" si="3"/>
        <v>0.178377649748922</v>
      </c>
    </row>
    <row r="45" spans="1:5" ht="13.5" thickTop="1">
      <c r="A45" s="16"/>
      <c r="B45" s="3"/>
      <c r="C45" s="3"/>
      <c r="D45" s="4"/>
      <c r="E45" s="5"/>
    </row>
    <row r="46" spans="1:5" ht="12.75">
      <c r="A46" s="13" t="s">
        <v>28</v>
      </c>
      <c r="B46" s="18"/>
      <c r="C46" s="18"/>
      <c r="D46" s="4"/>
      <c r="E46" s="5"/>
    </row>
    <row r="47" spans="1:8" ht="12.75">
      <c r="A47" s="17" t="s">
        <v>29</v>
      </c>
      <c r="B47" s="3">
        <v>5302419</v>
      </c>
      <c r="C47" s="3">
        <v>4898982</v>
      </c>
      <c r="D47" s="4">
        <f t="shared" si="2"/>
        <v>0.08235119051264128</v>
      </c>
      <c r="E47" s="5"/>
      <c r="F47" s="3">
        <v>5302419</v>
      </c>
      <c r="G47" s="3">
        <v>4898982</v>
      </c>
      <c r="H47" s="4">
        <f aca="true" t="shared" si="4" ref="H47:H52">F47/G47-1</f>
        <v>0.08235119051264128</v>
      </c>
    </row>
    <row r="48" spans="1:8" ht="12.75">
      <c r="A48" s="2" t="s">
        <v>30</v>
      </c>
      <c r="B48" s="3">
        <v>-48655</v>
      </c>
      <c r="C48" s="3">
        <v>-23271</v>
      </c>
      <c r="D48" s="4">
        <f t="shared" si="2"/>
        <v>1.0907997077908127</v>
      </c>
      <c r="E48" s="5"/>
      <c r="F48" s="3">
        <v>-63942</v>
      </c>
      <c r="G48" s="3">
        <v>-38558</v>
      </c>
      <c r="H48" s="4">
        <f t="shared" si="4"/>
        <v>0.658332901084081</v>
      </c>
    </row>
    <row r="49" spans="1:8" ht="12.75">
      <c r="A49" s="17" t="s">
        <v>31</v>
      </c>
      <c r="B49" s="3">
        <v>28396</v>
      </c>
      <c r="C49" s="3">
        <v>28381</v>
      </c>
      <c r="D49" s="4">
        <f t="shared" si="2"/>
        <v>0.0005285226031499501</v>
      </c>
      <c r="E49" s="5"/>
      <c r="F49" s="3">
        <v>31016</v>
      </c>
      <c r="G49" s="3">
        <v>28381</v>
      </c>
      <c r="H49" s="4">
        <f t="shared" si="4"/>
        <v>0.09284380395334901</v>
      </c>
    </row>
    <row r="50" spans="1:8" ht="12.75">
      <c r="A50" s="2" t="s">
        <v>32</v>
      </c>
      <c r="B50" s="3">
        <v>2377131</v>
      </c>
      <c r="C50" s="3">
        <v>2075470</v>
      </c>
      <c r="D50" s="4">
        <f t="shared" si="2"/>
        <v>0.14534587346480565</v>
      </c>
      <c r="E50" s="5"/>
      <c r="F50" s="3">
        <v>2708381</v>
      </c>
      <c r="G50" s="3">
        <v>2257065</v>
      </c>
      <c r="H50" s="4">
        <f t="shared" si="4"/>
        <v>0.19995702383405</v>
      </c>
    </row>
    <row r="51" spans="1:8" ht="12.75">
      <c r="A51" s="17" t="s">
        <v>33</v>
      </c>
      <c r="B51" s="3">
        <v>837532</v>
      </c>
      <c r="C51" s="3">
        <v>431654</v>
      </c>
      <c r="D51" s="4">
        <f t="shared" si="2"/>
        <v>0.9402855064472935</v>
      </c>
      <c r="E51" s="5"/>
      <c r="F51" s="3">
        <v>853543</v>
      </c>
      <c r="G51" s="3">
        <v>441666</v>
      </c>
      <c r="H51" s="4">
        <f t="shared" si="4"/>
        <v>0.932553105740537</v>
      </c>
    </row>
    <row r="52" spans="1:8" ht="13.5" thickBot="1">
      <c r="A52" s="42" t="s">
        <v>34</v>
      </c>
      <c r="B52" s="19">
        <f>SUM(B47:B51)</f>
        <v>8496823</v>
      </c>
      <c r="C52" s="19">
        <f>SUM(C47:C51)</f>
        <v>7411216</v>
      </c>
      <c r="D52" s="39">
        <f t="shared" si="2"/>
        <v>0.1464816300051166</v>
      </c>
      <c r="E52" s="5"/>
      <c r="F52" s="19">
        <f>SUM(F47:F51)</f>
        <v>8831417</v>
      </c>
      <c r="G52" s="19">
        <f>SUM(G47:G51)</f>
        <v>7587536</v>
      </c>
      <c r="H52" s="58">
        <f t="shared" si="4"/>
        <v>0.16393740998395256</v>
      </c>
    </row>
    <row r="53" spans="1:8" ht="12.75">
      <c r="A53" s="2" t="s">
        <v>35</v>
      </c>
      <c r="B53" s="66">
        <v>0</v>
      </c>
      <c r="C53" s="66">
        <v>0</v>
      </c>
      <c r="D53" s="66">
        <v>0</v>
      </c>
      <c r="E53" s="5"/>
      <c r="F53" s="3">
        <v>382594</v>
      </c>
      <c r="G53" s="3">
        <v>292537</v>
      </c>
      <c r="H53" s="4">
        <f>F53/G53-1</f>
        <v>0.3078482380006631</v>
      </c>
    </row>
    <row r="54" spans="1:8" ht="13.5" thickBot="1">
      <c r="A54" s="42" t="s">
        <v>36</v>
      </c>
      <c r="B54" s="12">
        <f>B52+B44+B53</f>
        <v>87438075</v>
      </c>
      <c r="C54" s="12">
        <f>C52+C44+C53</f>
        <v>74118914</v>
      </c>
      <c r="D54" s="53">
        <f t="shared" si="2"/>
        <v>0.1796998941457777</v>
      </c>
      <c r="E54" s="5"/>
      <c r="F54" s="12">
        <v>91720103</v>
      </c>
      <c r="G54" s="12">
        <v>77896754</v>
      </c>
      <c r="H54" s="59">
        <f>F54/G54-1</f>
        <v>0.1774573174127385</v>
      </c>
    </row>
    <row r="55" ht="13.5" thickTop="1"/>
    <row r="56" spans="1:3" ht="12.75">
      <c r="A56" s="51" t="s">
        <v>74</v>
      </c>
      <c r="B56" s="5"/>
      <c r="C56" s="5"/>
    </row>
    <row r="57" spans="1:4" ht="12.75">
      <c r="A57" s="51" t="s">
        <v>80</v>
      </c>
      <c r="B57" s="5"/>
      <c r="C57" s="5"/>
      <c r="D57" s="5"/>
    </row>
    <row r="58" spans="2:3" ht="12.75">
      <c r="B58" s="5"/>
      <c r="C58" s="5"/>
    </row>
    <row r="59" spans="1:6" ht="14.25">
      <c r="A59" s="52" t="s">
        <v>57</v>
      </c>
      <c r="C59" s="52"/>
      <c r="F59" s="52" t="s">
        <v>58</v>
      </c>
    </row>
    <row r="60" spans="1:6" ht="14.25">
      <c r="A60" s="52" t="s">
        <v>59</v>
      </c>
      <c r="C60" s="52"/>
      <c r="F60" s="52" t="s">
        <v>60</v>
      </c>
    </row>
  </sheetData>
  <sheetProtection password="E73A" sheet="1" objects="1" scenarios="1"/>
  <mergeCells count="14">
    <mergeCell ref="G31:G32"/>
    <mergeCell ref="B30:D30"/>
    <mergeCell ref="B31:B32"/>
    <mergeCell ref="C31:C32"/>
    <mergeCell ref="F31:F32"/>
    <mergeCell ref="A1:D1"/>
    <mergeCell ref="A2:D2"/>
    <mergeCell ref="F4:H4"/>
    <mergeCell ref="F5:F6"/>
    <mergeCell ref="G5:G6"/>
    <mergeCell ref="F30:H30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69.57421875" style="21" customWidth="1"/>
    <col min="2" max="2" width="13.28125" style="21" customWidth="1"/>
    <col min="3" max="3" width="15.57421875" style="21" customWidth="1"/>
    <col min="4" max="4" width="12.421875" style="21" customWidth="1"/>
    <col min="5" max="5" width="4.7109375" style="21" customWidth="1"/>
    <col min="6" max="6" width="13.421875" style="21" customWidth="1"/>
    <col min="7" max="8" width="13.00390625" style="21" customWidth="1"/>
    <col min="9" max="9" width="7.28125" style="21" bestFit="1" customWidth="1"/>
    <col min="10" max="10" width="5.140625" style="21" bestFit="1" customWidth="1"/>
    <col min="11" max="16384" width="9.140625" style="21" customWidth="1"/>
  </cols>
  <sheetData>
    <row r="1" ht="12.75">
      <c r="A1" s="65" t="s">
        <v>77</v>
      </c>
    </row>
    <row r="4" spans="1:8" ht="15" customHeight="1">
      <c r="A4" s="20"/>
      <c r="B4" s="81" t="s">
        <v>67</v>
      </c>
      <c r="C4" s="72"/>
      <c r="D4" s="72"/>
      <c r="F4" s="73" t="s">
        <v>0</v>
      </c>
      <c r="G4" s="73"/>
      <c r="H4" s="74"/>
    </row>
    <row r="5" spans="1:8" ht="12.75">
      <c r="A5" s="77" t="s">
        <v>37</v>
      </c>
      <c r="B5" s="79">
        <v>43830</v>
      </c>
      <c r="C5" s="79">
        <v>43465</v>
      </c>
      <c r="D5" s="22" t="s">
        <v>75</v>
      </c>
      <c r="F5" s="79">
        <v>43830</v>
      </c>
      <c r="G5" s="79">
        <v>43465</v>
      </c>
      <c r="H5" s="22" t="s">
        <v>75</v>
      </c>
    </row>
    <row r="6" spans="1:8" ht="13.5" thickBot="1">
      <c r="A6" s="78"/>
      <c r="B6" s="80"/>
      <c r="C6" s="80"/>
      <c r="D6" s="23" t="s">
        <v>76</v>
      </c>
      <c r="F6" s="80"/>
      <c r="G6" s="80"/>
      <c r="H6" s="23" t="s">
        <v>76</v>
      </c>
    </row>
    <row r="7" spans="1:8" ht="12.75">
      <c r="A7" s="24" t="s">
        <v>82</v>
      </c>
      <c r="B7" s="27">
        <v>3200637</v>
      </c>
      <c r="C7" s="26">
        <v>2855070</v>
      </c>
      <c r="D7" s="25">
        <f aca="true" t="shared" si="0" ref="D7:D14">B7/C7-1</f>
        <v>0.12103626180794169</v>
      </c>
      <c r="E7" s="28"/>
      <c r="F7" s="28">
        <v>3510027</v>
      </c>
      <c r="G7" s="28">
        <v>3055334</v>
      </c>
      <c r="H7" s="25">
        <f>F7/G7-1</f>
        <v>0.14881940894187018</v>
      </c>
    </row>
    <row r="8" spans="1:8" ht="12.75">
      <c r="A8" s="24" t="s">
        <v>83</v>
      </c>
      <c r="B8" s="69">
        <v>0</v>
      </c>
      <c r="C8" s="69">
        <v>0</v>
      </c>
      <c r="D8" s="25"/>
      <c r="E8" s="28"/>
      <c r="F8" s="28">
        <v>144369</v>
      </c>
      <c r="G8" s="28">
        <v>126715</v>
      </c>
      <c r="H8" s="25">
        <f>F8/G8-1</f>
        <v>0.1393205224322298</v>
      </c>
    </row>
    <row r="9" spans="1:8" ht="12.75">
      <c r="A9" s="24" t="s">
        <v>38</v>
      </c>
      <c r="B9" s="27">
        <v>-513775</v>
      </c>
      <c r="C9" s="26">
        <v>-377160</v>
      </c>
      <c r="D9" s="25">
        <f t="shared" si="0"/>
        <v>0.3622202778661576</v>
      </c>
      <c r="E9" s="28"/>
      <c r="F9" s="28">
        <v>-578712</v>
      </c>
      <c r="G9" s="28">
        <v>-432491</v>
      </c>
      <c r="H9" s="25">
        <f>F9/G9-1</f>
        <v>0.338090272398732</v>
      </c>
    </row>
    <row r="10" spans="1:8" ht="12.75">
      <c r="A10" s="24" t="s">
        <v>84</v>
      </c>
      <c r="B10" s="27">
        <v>-1715</v>
      </c>
      <c r="C10" s="26">
        <v>-2</v>
      </c>
      <c r="D10" s="25"/>
      <c r="E10" s="28"/>
      <c r="F10" s="28">
        <v>-1935</v>
      </c>
      <c r="G10" s="28">
        <v>-9</v>
      </c>
      <c r="H10" s="25"/>
    </row>
    <row r="11" spans="1:8" ht="12.75">
      <c r="A11" s="45" t="s">
        <v>39</v>
      </c>
      <c r="B11" s="29">
        <f>SUM(B7:B10)</f>
        <v>2685147</v>
      </c>
      <c r="C11" s="29">
        <f>SUM(C7:C10)</f>
        <v>2477908</v>
      </c>
      <c r="D11" s="30">
        <f t="shared" si="0"/>
        <v>0.08363466278812615</v>
      </c>
      <c r="E11" s="28"/>
      <c r="F11" s="29">
        <f>SUM(F7:F10)</f>
        <v>3073749</v>
      </c>
      <c r="G11" s="29">
        <f>SUM(G7:G10)</f>
        <v>2749549</v>
      </c>
      <c r="H11" s="30">
        <f aca="true" t="shared" si="1" ref="H11:H30">F11/G11-1</f>
        <v>0.11791024637131398</v>
      </c>
    </row>
    <row r="12" spans="1:8" ht="12.75">
      <c r="A12" s="24" t="s">
        <v>40</v>
      </c>
      <c r="B12" s="31">
        <v>1002739</v>
      </c>
      <c r="C12" s="26">
        <v>923948</v>
      </c>
      <c r="D12" s="25">
        <f t="shared" si="0"/>
        <v>0.08527644412889046</v>
      </c>
      <c r="E12" s="28"/>
      <c r="F12" s="28">
        <v>1147918</v>
      </c>
      <c r="G12" s="28">
        <v>1029941</v>
      </c>
      <c r="H12" s="25">
        <f t="shared" si="1"/>
        <v>0.11454733814849583</v>
      </c>
    </row>
    <row r="13" spans="1:8" ht="12.75">
      <c r="A13" s="24" t="s">
        <v>41</v>
      </c>
      <c r="B13" s="31">
        <v>-290124</v>
      </c>
      <c r="C13" s="26">
        <v>-229276</v>
      </c>
      <c r="D13" s="25">
        <f t="shared" si="0"/>
        <v>0.2653919293776932</v>
      </c>
      <c r="E13" s="28"/>
      <c r="F13" s="28">
        <v>-327629</v>
      </c>
      <c r="G13" s="28">
        <v>-252233</v>
      </c>
      <c r="H13" s="25">
        <f t="shared" si="1"/>
        <v>0.29891409926536183</v>
      </c>
    </row>
    <row r="14" spans="1:9" ht="12.75">
      <c r="A14" s="46" t="s">
        <v>42</v>
      </c>
      <c r="B14" s="32">
        <f>SUM(B12:B13)</f>
        <v>712615</v>
      </c>
      <c r="C14" s="32">
        <f>SUM(C12:C13)</f>
        <v>694672</v>
      </c>
      <c r="D14" s="30">
        <f t="shared" si="0"/>
        <v>0.025829456203791068</v>
      </c>
      <c r="E14" s="28"/>
      <c r="F14" s="32">
        <f>SUM(F12:F13)</f>
        <v>820289</v>
      </c>
      <c r="G14" s="32">
        <f>SUM(G12:G13)</f>
        <v>777708</v>
      </c>
      <c r="H14" s="30">
        <f t="shared" si="1"/>
        <v>0.05475191202867924</v>
      </c>
      <c r="I14" s="21" t="s">
        <v>43</v>
      </c>
    </row>
    <row r="15" spans="1:8" ht="12.75">
      <c r="A15" s="47" t="s">
        <v>44</v>
      </c>
      <c r="B15" s="31">
        <v>318518</v>
      </c>
      <c r="C15" s="26">
        <v>263448</v>
      </c>
      <c r="D15" s="25">
        <f>B15/C15-1</f>
        <v>0.20903555919953853</v>
      </c>
      <c r="E15" s="28"/>
      <c r="F15" s="28">
        <v>410596</v>
      </c>
      <c r="G15" s="28">
        <v>252163</v>
      </c>
      <c r="H15" s="25">
        <f t="shared" si="1"/>
        <v>0.6282959831537538</v>
      </c>
    </row>
    <row r="16" spans="1:8" ht="26.25">
      <c r="A16" s="35" t="s">
        <v>70</v>
      </c>
      <c r="B16" s="31">
        <v>116804</v>
      </c>
      <c r="C16" s="26">
        <v>-7774</v>
      </c>
      <c r="D16" s="69">
        <v>0</v>
      </c>
      <c r="E16" s="28"/>
      <c r="F16" s="28">
        <v>116825</v>
      </c>
      <c r="G16" s="28">
        <v>-7555</v>
      </c>
      <c r="H16" s="69"/>
    </row>
    <row r="17" spans="1:8" ht="26.25">
      <c r="A17" s="35" t="s">
        <v>45</v>
      </c>
      <c r="B17" s="31">
        <v>165060</v>
      </c>
      <c r="C17" s="26">
        <v>-40529</v>
      </c>
      <c r="D17" s="69">
        <v>0</v>
      </c>
      <c r="E17" s="28"/>
      <c r="F17" s="28">
        <v>125609</v>
      </c>
      <c r="G17" s="28">
        <v>-2570</v>
      </c>
      <c r="H17" s="25"/>
    </row>
    <row r="18" spans="1:8" ht="12.75">
      <c r="A18" s="47" t="s">
        <v>73</v>
      </c>
      <c r="B18" s="31">
        <v>-107615</v>
      </c>
      <c r="C18" s="26">
        <v>-39164</v>
      </c>
      <c r="D18" s="25">
        <f aca="true" t="shared" si="2" ref="D18:D24">B18/C18-1</f>
        <v>1.7478041058114595</v>
      </c>
      <c r="E18" s="28"/>
      <c r="F18" s="28">
        <v>-110965</v>
      </c>
      <c r="G18" s="28">
        <v>-41423</v>
      </c>
      <c r="H18" s="25">
        <f t="shared" si="1"/>
        <v>1.678825773121213</v>
      </c>
    </row>
    <row r="19" spans="1:8" ht="12.75">
      <c r="A19" s="47" t="s">
        <v>46</v>
      </c>
      <c r="B19" s="31">
        <v>140740</v>
      </c>
      <c r="C19" s="26">
        <v>245419</v>
      </c>
      <c r="D19" s="25">
        <f t="shared" si="2"/>
        <v>-0.42653176811901283</v>
      </c>
      <c r="E19" s="28"/>
      <c r="F19" s="28">
        <v>178869</v>
      </c>
      <c r="G19" s="28">
        <v>217591</v>
      </c>
      <c r="H19" s="25">
        <f t="shared" si="1"/>
        <v>-0.17795772803103072</v>
      </c>
    </row>
    <row r="20" spans="1:8" ht="13.5" thickBot="1">
      <c r="A20" s="45" t="s">
        <v>47</v>
      </c>
      <c r="B20" s="33">
        <f>SUM(B14:B19)+B11</f>
        <v>4031269</v>
      </c>
      <c r="C20" s="33">
        <f>SUM(C14:C19)+C11</f>
        <v>3593980</v>
      </c>
      <c r="D20" s="60">
        <f t="shared" si="2"/>
        <v>0.1216726303429625</v>
      </c>
      <c r="E20" s="28"/>
      <c r="F20" s="33">
        <f>SUM(F14:F19)+F11</f>
        <v>4614972</v>
      </c>
      <c r="G20" s="33">
        <f>SUM(G14:G19)+G11</f>
        <v>3945463</v>
      </c>
      <c r="H20" s="60">
        <f t="shared" si="1"/>
        <v>0.16969085757489055</v>
      </c>
    </row>
    <row r="21" spans="1:8" ht="13.5" thickTop="1">
      <c r="A21" s="47" t="s">
        <v>48</v>
      </c>
      <c r="B21" s="31">
        <v>-899058</v>
      </c>
      <c r="C21" s="26">
        <v>-965972</v>
      </c>
      <c r="D21" s="25">
        <f t="shared" si="2"/>
        <v>-0.06927115899839742</v>
      </c>
      <c r="E21" s="28"/>
      <c r="F21" s="61">
        <v>-1038289</v>
      </c>
      <c r="G21" s="61">
        <v>-1065162</v>
      </c>
      <c r="H21" s="25">
        <f t="shared" si="1"/>
        <v>-0.025229026195076387</v>
      </c>
    </row>
    <row r="22" spans="1:9" ht="12.75">
      <c r="A22" s="47" t="s">
        <v>49</v>
      </c>
      <c r="B22" s="31">
        <v>-287449</v>
      </c>
      <c r="C22" s="26">
        <v>-129250</v>
      </c>
      <c r="D22" s="25">
        <f t="shared" si="2"/>
        <v>1.2239767891682787</v>
      </c>
      <c r="E22" s="28"/>
      <c r="F22" s="61">
        <v>-311204</v>
      </c>
      <c r="G22" s="61">
        <v>-162514</v>
      </c>
      <c r="H22" s="25">
        <f t="shared" si="1"/>
        <v>0.9149365593118131</v>
      </c>
      <c r="I22" s="28"/>
    </row>
    <row r="23" spans="1:8" ht="13.5" thickBot="1">
      <c r="A23" s="35" t="s">
        <v>50</v>
      </c>
      <c r="B23" s="31">
        <v>-712888</v>
      </c>
      <c r="C23" s="26">
        <v>-697351</v>
      </c>
      <c r="D23" s="25">
        <f t="shared" si="2"/>
        <v>0.022280028278442332</v>
      </c>
      <c r="E23" s="28"/>
      <c r="F23" s="31">
        <v>-841455</v>
      </c>
      <c r="G23" s="26">
        <v>-806615</v>
      </c>
      <c r="H23" s="25">
        <f t="shared" si="1"/>
        <v>0.04319284912876653</v>
      </c>
    </row>
    <row r="24" spans="1:8" ht="13.5" thickBot="1">
      <c r="A24" s="45" t="s">
        <v>51</v>
      </c>
      <c r="B24" s="34">
        <f>B23+B22+B21</f>
        <v>-1899395</v>
      </c>
      <c r="C24" s="34">
        <f>C23+C22+C21</f>
        <v>-1792573</v>
      </c>
      <c r="D24" s="48">
        <f t="shared" si="2"/>
        <v>0.05959143644359255</v>
      </c>
      <c r="E24" s="28"/>
      <c r="F24" s="34">
        <f>F23+F22+F21</f>
        <v>-2190948</v>
      </c>
      <c r="G24" s="34">
        <f>G23+G22+G21</f>
        <v>-2034291</v>
      </c>
      <c r="H24" s="48">
        <f t="shared" si="1"/>
        <v>0.07700815665015481</v>
      </c>
    </row>
    <row r="25" spans="1:8" ht="12" customHeight="1" thickTop="1">
      <c r="A25" s="35"/>
      <c r="B25" s="36"/>
      <c r="C25" s="36"/>
      <c r="D25" s="25"/>
      <c r="E25" s="28"/>
      <c r="F25" s="36"/>
      <c r="G25" s="36"/>
      <c r="H25" s="25"/>
    </row>
    <row r="26" spans="1:8" ht="26.25">
      <c r="A26" s="68" t="s">
        <v>64</v>
      </c>
      <c r="B26" s="37">
        <v>-244729</v>
      </c>
      <c r="C26" s="26">
        <v>-230791</v>
      </c>
      <c r="D26" s="25">
        <f>B26/C26-1</f>
        <v>0.06039230299275111</v>
      </c>
      <c r="E26" s="28"/>
      <c r="F26" s="28">
        <v>-292646</v>
      </c>
      <c r="G26" s="28">
        <v>-364421</v>
      </c>
      <c r="H26" s="62">
        <f t="shared" si="1"/>
        <v>-0.1969562676135569</v>
      </c>
    </row>
    <row r="27" spans="1:8" ht="12.75">
      <c r="A27" s="68" t="s">
        <v>71</v>
      </c>
      <c r="B27" s="69">
        <v>0</v>
      </c>
      <c r="C27" s="70">
        <v>71830</v>
      </c>
      <c r="D27" s="69">
        <v>0</v>
      </c>
      <c r="E27" s="28"/>
      <c r="F27" s="69">
        <v>0</v>
      </c>
      <c r="G27" s="28">
        <v>160077</v>
      </c>
      <c r="H27" s="62"/>
    </row>
    <row r="28" spans="1:8" ht="12.75">
      <c r="A28" s="45" t="s">
        <v>52</v>
      </c>
      <c r="B28" s="38">
        <f>B20+B24+B26</f>
        <v>1887145</v>
      </c>
      <c r="C28" s="38">
        <f>C20+C24+C26+C27</f>
        <v>1642446</v>
      </c>
      <c r="D28" s="30">
        <f>B28/C28-1</f>
        <v>0.14898450238242233</v>
      </c>
      <c r="E28" s="28"/>
      <c r="F28" s="38">
        <f>F20+F24+F26</f>
        <v>2131378</v>
      </c>
      <c r="G28" s="38">
        <f>G20+G24+G26+G27</f>
        <v>1706828</v>
      </c>
      <c r="H28" s="25">
        <f t="shared" si="1"/>
        <v>0.24873625227615204</v>
      </c>
    </row>
    <row r="29" spans="1:8" ht="13.5" thickBot="1">
      <c r="A29" s="47" t="s">
        <v>72</v>
      </c>
      <c r="B29" s="31">
        <v>-266253</v>
      </c>
      <c r="C29" s="31">
        <v>-423055</v>
      </c>
      <c r="D29" s="25">
        <f>B29/C29-1</f>
        <v>-0.3706421150914184</v>
      </c>
      <c r="E29" s="28"/>
      <c r="F29" s="28">
        <v>-283311</v>
      </c>
      <c r="G29" s="28">
        <v>-446148</v>
      </c>
      <c r="H29" s="25">
        <f t="shared" si="1"/>
        <v>-0.36498426531106265</v>
      </c>
    </row>
    <row r="30" spans="1:8" ht="13.5" thickBot="1">
      <c r="A30" s="46" t="s">
        <v>53</v>
      </c>
      <c r="B30" s="34">
        <f>B28+B29</f>
        <v>1620892</v>
      </c>
      <c r="C30" s="34">
        <f>C28+C29</f>
        <v>1219391</v>
      </c>
      <c r="D30" s="48">
        <f>B30/C30-1</f>
        <v>0.329263542210825</v>
      </c>
      <c r="E30" s="28"/>
      <c r="F30" s="34">
        <f>F28+F29</f>
        <v>1848067</v>
      </c>
      <c r="G30" s="34">
        <f>G28+G29</f>
        <v>1260680</v>
      </c>
      <c r="H30" s="48">
        <f t="shared" si="1"/>
        <v>0.4659287051432561</v>
      </c>
    </row>
    <row r="31" ht="13.5" thickTop="1"/>
    <row r="32" ht="12.75">
      <c r="C32" s="28"/>
    </row>
    <row r="33" ht="12.75">
      <c r="A33" s="63" t="s">
        <v>85</v>
      </c>
    </row>
    <row r="36" spans="1:6" ht="13.5">
      <c r="A36" s="64" t="s">
        <v>63</v>
      </c>
      <c r="F36" s="64" t="s">
        <v>58</v>
      </c>
    </row>
    <row r="37" spans="1:6" ht="12.75">
      <c r="A37" s="21" t="s">
        <v>59</v>
      </c>
      <c r="F37" s="21" t="s">
        <v>60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2020-02-27T06:32:48Z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